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4755" windowHeight="7740"/>
  </bookViews>
  <sheets>
    <sheet name="Plan1" sheetId="1" r:id="rId1"/>
    <sheet name="Plan2" sheetId="2" r:id="rId2"/>
    <sheet name="Plan4" sheetId="4" r:id="rId3"/>
  </sheets>
  <definedNames>
    <definedName name="Relatório_Contagem_Estoque" localSheetId="2">Plan4!$D$14:$I$1497</definedName>
  </definedNames>
  <calcPr calcId="125725"/>
</workbook>
</file>

<file path=xl/calcChain.xml><?xml version="1.0" encoding="utf-8"?>
<calcChain xmlns="http://schemas.openxmlformats.org/spreadsheetml/2006/main">
  <c r="F83" i="1"/>
  <c r="D83"/>
  <c r="H81"/>
  <c r="I79"/>
  <c r="H79"/>
  <c r="I77"/>
  <c r="H77"/>
  <c r="I75"/>
  <c r="H75"/>
  <c r="I73"/>
  <c r="H73"/>
  <c r="H83" s="1"/>
  <c r="I38"/>
  <c r="F68"/>
  <c r="H66"/>
  <c r="I64"/>
  <c r="H64"/>
  <c r="I62"/>
  <c r="H62"/>
  <c r="I60"/>
  <c r="H60"/>
  <c r="I58"/>
  <c r="H58"/>
  <c r="H68" s="1"/>
  <c r="G21"/>
  <c r="E21"/>
  <c r="I45"/>
  <c r="I47"/>
  <c r="I49"/>
  <c r="I43"/>
  <c r="I30"/>
  <c r="I32"/>
  <c r="I34"/>
  <c r="I36"/>
  <c r="I28"/>
  <c r="I13"/>
  <c r="I15"/>
  <c r="I17"/>
  <c r="I19"/>
  <c r="I11"/>
  <c r="I21" s="1"/>
  <c r="E31" i="2"/>
  <c r="E32"/>
  <c r="E33"/>
  <c r="E34"/>
  <c r="E35"/>
  <c r="E36"/>
  <c r="E37"/>
  <c r="E38"/>
  <c r="E39"/>
  <c r="E30"/>
  <c r="F53" i="1"/>
  <c r="D53"/>
  <c r="H51"/>
  <c r="H49"/>
  <c r="H47"/>
  <c r="H45"/>
  <c r="H43"/>
  <c r="D21" i="2"/>
  <c r="E21" s="1"/>
  <c r="D17"/>
  <c r="D23"/>
  <c r="D22"/>
  <c r="D20"/>
  <c r="D19"/>
  <c r="E23"/>
  <c r="D25"/>
  <c r="E25"/>
  <c r="B27"/>
  <c r="E26"/>
  <c r="E24"/>
  <c r="E22"/>
  <c r="E19"/>
  <c r="E18"/>
  <c r="E5"/>
  <c r="E8"/>
  <c r="E10"/>
  <c r="E12"/>
  <c r="E4"/>
  <c r="D8"/>
  <c r="D11"/>
  <c r="E11" s="1"/>
  <c r="D7"/>
  <c r="E7" s="1"/>
  <c r="D13"/>
  <c r="E13" s="1"/>
  <c r="D9"/>
  <c r="E9" s="1"/>
  <c r="B13"/>
  <c r="D6"/>
  <c r="E6" s="1"/>
  <c r="H30" i="1"/>
  <c r="H32"/>
  <c r="H34"/>
  <c r="H36"/>
  <c r="H28"/>
  <c r="F38"/>
  <c r="D38"/>
  <c r="F21"/>
  <c r="D21"/>
  <c r="H13"/>
  <c r="H15"/>
  <c r="H17"/>
  <c r="H19"/>
  <c r="H11"/>
  <c r="D68" l="1"/>
  <c r="H53"/>
  <c r="D27" i="2"/>
  <c r="E27" s="1"/>
  <c r="E20"/>
  <c r="H38" i="1"/>
  <c r="H21"/>
</calcChain>
</file>

<file path=xl/connections.xml><?xml version="1.0" encoding="utf-8"?>
<connections xmlns="http://schemas.openxmlformats.org/spreadsheetml/2006/main">
  <connection id="1" name="Relatório Contagem Estoque" type="6" refreshedVersion="3" background="1" saveData="1">
    <textPr codePage="850" sourceFile="D:\Documents and Settings\Administrador\Desktop\Relatório Contagem Estoque.TXT" delimited="0" decimal="," thousands=".">
      <textFields count="7">
        <textField/>
        <textField position="26"/>
        <textField position="37"/>
        <textField position="49"/>
        <textField position="60"/>
        <textField position="82"/>
        <textField position="114"/>
      </textFields>
    </textPr>
  </connection>
</connections>
</file>

<file path=xl/sharedStrings.xml><?xml version="1.0" encoding="utf-8"?>
<sst xmlns="http://schemas.openxmlformats.org/spreadsheetml/2006/main" count="214" uniqueCount="86">
  <si>
    <t>A PAGAR</t>
  </si>
  <si>
    <t>DC</t>
  </si>
  <si>
    <t>1   A   7</t>
  </si>
  <si>
    <t>8   A   12</t>
  </si>
  <si>
    <t>13   A   19</t>
  </si>
  <si>
    <t>20   A   27</t>
  </si>
  <si>
    <t>28   A   30</t>
  </si>
  <si>
    <t>SALDO</t>
  </si>
  <si>
    <t>*  DC - Dias críticos</t>
  </si>
  <si>
    <t>FLUXO DE CAIXA</t>
  </si>
  <si>
    <t>MACRO</t>
  </si>
  <si>
    <t>SOMA MÊS</t>
  </si>
  <si>
    <t>1   A   3</t>
  </si>
  <si>
    <t>1 - 2 - 5</t>
  </si>
  <si>
    <t>9 - 12</t>
  </si>
  <si>
    <t>16 - 18</t>
  </si>
  <si>
    <t>23 - 26</t>
  </si>
  <si>
    <t>4   A   10</t>
  </si>
  <si>
    <t>11   A   17</t>
  </si>
  <si>
    <t>18   A   24</t>
  </si>
  <si>
    <t>25  A   31</t>
  </si>
  <si>
    <t>-7 -</t>
  </si>
  <si>
    <t>- 21 -</t>
  </si>
  <si>
    <t>-  14  -</t>
  </si>
  <si>
    <t>-  3  -</t>
  </si>
  <si>
    <t>A RECEBER</t>
  </si>
  <si>
    <t>-11-</t>
  </si>
  <si>
    <t>REF.:  NÃO CONSTA NA PLANILHA VALORES REF. A DESCONTO CAUCIONADO SICREDI</t>
  </si>
  <si>
    <t>PAGO</t>
  </si>
  <si>
    <t>RECEBIDO</t>
  </si>
  <si>
    <t>Previsao de recebimentos de 09/04/2013</t>
  </si>
  <si>
    <t>avista</t>
  </si>
  <si>
    <t>7 dias</t>
  </si>
  <si>
    <t>14 dias</t>
  </si>
  <si>
    <t>21 dias</t>
  </si>
  <si>
    <t>28 dias</t>
  </si>
  <si>
    <t>35dias</t>
  </si>
  <si>
    <t>42 dias</t>
  </si>
  <si>
    <t>49 dias</t>
  </si>
  <si>
    <t>56 dias</t>
  </si>
  <si>
    <t>60 dias</t>
  </si>
  <si>
    <t>META</t>
  </si>
  <si>
    <t>REALIZADO</t>
  </si>
  <si>
    <t>ate 11/04 AS 13:30</t>
  </si>
  <si>
    <t xml:space="preserve">ate 12/04 </t>
  </si>
  <si>
    <t>de 15/04</t>
  </si>
  <si>
    <t>8   A   14</t>
  </si>
  <si>
    <t>29  A   30</t>
  </si>
  <si>
    <t>25-29</t>
  </si>
  <si>
    <t>4</t>
  </si>
  <si>
    <t>DATA</t>
  </si>
  <si>
    <t>Nova meta</t>
  </si>
  <si>
    <t>30</t>
  </si>
  <si>
    <t>15   A   21</t>
  </si>
  <si>
    <t>22 A   28</t>
  </si>
  <si>
    <t>Segue abaixo as metas e os prazos necessarios</t>
  </si>
  <si>
    <t xml:space="preserve">Metas de vendas </t>
  </si>
  <si>
    <t>Estipuladas em 29/04/2013</t>
  </si>
  <si>
    <t>Prazo*</t>
  </si>
  <si>
    <t>META*</t>
  </si>
  <si>
    <t>Obs: *os prazos e valores são baseados no fluxo de caixa da referente data</t>
  </si>
  <si>
    <t>==========================</t>
  </si>
  <si>
    <t>===========</t>
  </si>
  <si>
    <t>============</t>
  </si>
  <si>
    <t>======================</t>
  </si>
  <si>
    <t>================================</t>
  </si>
  <si>
    <t>EMISSAO : 29/04/13</t>
  </si>
  <si>
    <t>HORA    :   09:12:21</t>
  </si>
  <si>
    <t>PAGINA  :       0001</t>
  </si>
  <si>
    <t>--------------------------</t>
  </si>
  <si>
    <t>-----------</t>
  </si>
  <si>
    <t>------------</t>
  </si>
  <si>
    <t>----------------------</t>
  </si>
  <si>
    <t>--------------------------------</t>
  </si>
  <si>
    <t>LOCACAO</t>
  </si>
  <si>
    <t>S3</t>
  </si>
  <si>
    <t>A2</t>
  </si>
  <si>
    <t>A3</t>
  </si>
  <si>
    <t>B3/S6</t>
  </si>
  <si>
    <t>B3/S5</t>
  </si>
  <si>
    <t>B3</t>
  </si>
  <si>
    <t>S1</t>
  </si>
  <si>
    <t>S2</t>
  </si>
  <si>
    <t>TOTAL DE ITENS :</t>
  </si>
  <si>
    <t>SALDO REALIZADO</t>
  </si>
  <si>
    <t>29  A   31</t>
  </si>
</sst>
</file>

<file path=xl/styles.xml><?xml version="1.0" encoding="utf-8"?>
<styleSheet xmlns="http://schemas.openxmlformats.org/spreadsheetml/2006/main">
  <numFmts count="2">
    <numFmt numFmtId="164" formatCode="&quot;R$&quot;\ #,##0.00;[Red]\-&quot;R$&quot;\ #,##0.00"/>
    <numFmt numFmtId="165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9">
    <xf numFmtId="0" fontId="0" fillId="0" borderId="0" xfId="0"/>
    <xf numFmtId="2" fontId="0" fillId="0" borderId="0" xfId="0" applyNumberFormat="1"/>
    <xf numFmtId="165" fontId="0" fillId="0" borderId="0" xfId="1" applyFont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1" applyFont="1" applyBorder="1"/>
    <xf numFmtId="2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3" xfId="1" applyFont="1" applyBorder="1"/>
    <xf numFmtId="165" fontId="0" fillId="0" borderId="15" xfId="1" applyFont="1" applyBorder="1"/>
    <xf numFmtId="0" fontId="0" fillId="0" borderId="16" xfId="0" applyBorder="1"/>
    <xf numFmtId="165" fontId="0" fillId="0" borderId="16" xfId="1" applyFont="1" applyBorder="1"/>
    <xf numFmtId="165" fontId="0" fillId="0" borderId="12" xfId="1" applyFont="1" applyBorder="1" applyAlignment="1">
      <alignment horizontal="center"/>
    </xf>
    <xf numFmtId="165" fontId="0" fillId="0" borderId="14" xfId="1" applyFont="1" applyBorder="1"/>
    <xf numFmtId="165" fontId="0" fillId="0" borderId="17" xfId="1" applyFont="1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2" fontId="0" fillId="0" borderId="15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/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6" xfId="1" applyFont="1" applyBorder="1" applyAlignment="1">
      <alignment horizontal="center"/>
    </xf>
    <xf numFmtId="165" fontId="2" fillId="0" borderId="3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5" fontId="2" fillId="0" borderId="6" xfId="1" applyFont="1" applyBorder="1"/>
    <xf numFmtId="165" fontId="2" fillId="0" borderId="3" xfId="1" applyFont="1" applyBorder="1"/>
    <xf numFmtId="165" fontId="3" fillId="0" borderId="3" xfId="1" applyFont="1" applyBorder="1"/>
    <xf numFmtId="0" fontId="2" fillId="0" borderId="5" xfId="0" applyFont="1" applyBorder="1" applyAlignment="1">
      <alignment horizontal="center" vertical="center"/>
    </xf>
    <xf numFmtId="165" fontId="3" fillId="0" borderId="6" xfId="1" applyFont="1" applyBorder="1"/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2" fontId="0" fillId="0" borderId="10" xfId="0" applyNumberFormat="1" applyBorder="1"/>
    <xf numFmtId="0" fontId="0" fillId="0" borderId="11" xfId="0" applyFill="1" applyBorder="1" applyAlignment="1">
      <alignment horizontal="center"/>
    </xf>
    <xf numFmtId="16" fontId="0" fillId="0" borderId="11" xfId="0" applyNumberFormat="1" applyFill="1" applyBorder="1" applyAlignment="1">
      <alignment horizontal="center"/>
    </xf>
    <xf numFmtId="165" fontId="0" fillId="0" borderId="20" xfId="1" applyFont="1" applyBorder="1"/>
    <xf numFmtId="0" fontId="2" fillId="0" borderId="7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top"/>
    </xf>
    <xf numFmtId="0" fontId="3" fillId="0" borderId="0" xfId="0" applyFont="1"/>
    <xf numFmtId="0" fontId="7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22" xfId="0" applyFont="1" applyBorder="1" applyAlignment="1">
      <alignment horizontal="center"/>
    </xf>
    <xf numFmtId="165" fontId="2" fillId="0" borderId="23" xfId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7" fillId="0" borderId="1" xfId="0" applyFont="1" applyBorder="1"/>
    <xf numFmtId="0" fontId="3" fillId="0" borderId="12" xfId="0" applyFont="1" applyBorder="1"/>
    <xf numFmtId="0" fontId="2" fillId="0" borderId="20" xfId="0" applyFont="1" applyBorder="1"/>
    <xf numFmtId="0" fontId="3" fillId="0" borderId="14" xfId="0" applyFont="1" applyBorder="1"/>
    <xf numFmtId="0" fontId="3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3" fillId="0" borderId="16" xfId="0" applyFont="1" applyBorder="1" applyAlignment="1">
      <alignment horizontal="center" vertical="center"/>
    </xf>
    <xf numFmtId="165" fontId="3" fillId="0" borderId="16" xfId="0" applyNumberFormat="1" applyFont="1" applyBorder="1" applyAlignment="1">
      <alignment vertical="center"/>
    </xf>
    <xf numFmtId="165" fontId="3" fillId="0" borderId="16" xfId="1" applyFont="1" applyBorder="1" applyAlignment="1">
      <alignment vertical="center"/>
    </xf>
    <xf numFmtId="164" fontId="3" fillId="0" borderId="28" xfId="1" applyNumberFormat="1" applyFont="1" applyBorder="1" applyAlignment="1">
      <alignment horizontal="center" vertical="center"/>
    </xf>
    <xf numFmtId="0" fontId="3" fillId="0" borderId="17" xfId="0" applyFont="1" applyBorder="1"/>
    <xf numFmtId="165" fontId="2" fillId="0" borderId="6" xfId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/>
    </xf>
    <xf numFmtId="17" fontId="3" fillId="2" borderId="8" xfId="0" applyNumberFormat="1" applyFont="1" applyFill="1" applyBorder="1" applyAlignment="1">
      <alignment horizontal="center"/>
    </xf>
    <xf numFmtId="17" fontId="3" fillId="2" borderId="9" xfId="0" applyNumberFormat="1" applyFont="1" applyFill="1" applyBorder="1" applyAlignment="1">
      <alignment horizontal="center"/>
    </xf>
    <xf numFmtId="17" fontId="3" fillId="2" borderId="2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Moeda" xfId="1" builtinId="4"/>
    <cellStyle name="Normal" xfId="0" builtinId="0"/>
  </cellStyles>
  <dxfs count="8">
    <dxf>
      <font>
        <condense val="0"/>
        <extend val="0"/>
        <color rgb="FF9C0006"/>
      </font>
    </dxf>
    <dxf>
      <font>
        <color rgb="FF0000FF"/>
      </font>
    </dxf>
    <dxf>
      <font>
        <condense val="0"/>
        <extend val="0"/>
        <color rgb="FF9C0006"/>
      </font>
    </dxf>
    <dxf>
      <font>
        <color rgb="FF0000FF"/>
      </font>
    </dxf>
    <dxf>
      <font>
        <condense val="0"/>
        <extend val="0"/>
        <color rgb="FF9C0006"/>
      </font>
    </dxf>
    <dxf>
      <font>
        <color rgb="FF0000FF"/>
      </font>
    </dxf>
    <dxf>
      <font>
        <condense val="0"/>
        <extend val="0"/>
        <color rgb="FF9C0006"/>
      </font>
    </dxf>
    <dxf>
      <font>
        <color rgb="FF0000FF"/>
      </font>
    </dxf>
  </dxfs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0</xdr:rowOff>
    </xdr:from>
    <xdr:to>
      <xdr:col>8</xdr:col>
      <xdr:colOff>476250</xdr:colOff>
      <xdr:row>6</xdr:row>
      <xdr:rowOff>80293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675" y="0"/>
          <a:ext cx="1247775" cy="88039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180975</xdr:rowOff>
    </xdr:from>
    <xdr:to>
      <xdr:col>1</xdr:col>
      <xdr:colOff>783746</xdr:colOff>
      <xdr:row>2</xdr:row>
      <xdr:rowOff>276225</xdr:rowOff>
    </xdr:to>
    <xdr:pic>
      <xdr:nvPicPr>
        <xdr:cNvPr id="2" name="Imagem 1" descr="new-1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1" y="180975"/>
          <a:ext cx="783745" cy="6286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Relatório Contagem Estoqu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83"/>
  <sheetViews>
    <sheetView tabSelected="1" workbookViewId="0">
      <selection activeCell="C17" sqref="C17:C18"/>
    </sheetView>
  </sheetViews>
  <sheetFormatPr defaultRowHeight="11.1" customHeight="1"/>
  <cols>
    <col min="1" max="1" width="2" style="22" customWidth="1"/>
    <col min="2" max="2" width="9.140625" style="22"/>
    <col min="3" max="3" width="16.5703125" style="22" customWidth="1"/>
    <col min="4" max="7" width="13.5703125" style="22" bestFit="1" customWidth="1"/>
    <col min="8" max="8" width="12.85546875" style="22" bestFit="1" customWidth="1"/>
    <col min="9" max="9" width="15.5703125" style="51" bestFit="1" customWidth="1"/>
    <col min="10" max="16384" width="9.140625" style="22"/>
  </cols>
  <sheetData>
    <row r="2" spans="2:9" ht="11.1" customHeight="1">
      <c r="D2" s="83" t="s">
        <v>9</v>
      </c>
      <c r="E2" s="83"/>
      <c r="F2" s="83"/>
      <c r="G2" s="23"/>
    </row>
    <row r="3" spans="2:9" ht="11.1" customHeight="1">
      <c r="D3" s="83"/>
      <c r="E3" s="83"/>
      <c r="F3" s="83"/>
      <c r="G3" s="23" t="s">
        <v>50</v>
      </c>
    </row>
    <row r="4" spans="2:9" ht="11.1" customHeight="1">
      <c r="D4" s="84" t="s">
        <v>10</v>
      </c>
      <c r="E4" s="84"/>
      <c r="F4" s="84"/>
      <c r="G4" s="21">
        <v>41397</v>
      </c>
    </row>
    <row r="6" spans="2:9" ht="11.1" customHeight="1">
      <c r="B6" s="22" t="s">
        <v>27</v>
      </c>
    </row>
    <row r="7" spans="2:9" ht="11.1" customHeight="1" thickBot="1"/>
    <row r="8" spans="2:9" ht="11.1" customHeight="1" thickBot="1">
      <c r="B8" s="80">
        <v>41365</v>
      </c>
      <c r="C8" s="81"/>
      <c r="D8" s="81"/>
      <c r="E8" s="81"/>
      <c r="F8" s="81"/>
      <c r="G8" s="81"/>
      <c r="H8" s="82"/>
    </row>
    <row r="9" spans="2:9" ht="8.25" customHeight="1">
      <c r="H9" s="58"/>
      <c r="I9" s="59"/>
    </row>
    <row r="10" spans="2:9" ht="11.1" customHeight="1">
      <c r="D10" s="24" t="s">
        <v>0</v>
      </c>
      <c r="E10" s="24" t="s">
        <v>28</v>
      </c>
      <c r="F10" s="25" t="s">
        <v>25</v>
      </c>
      <c r="G10" s="55" t="s">
        <v>29</v>
      </c>
      <c r="H10" s="25" t="s">
        <v>7</v>
      </c>
      <c r="I10" s="60" t="s">
        <v>84</v>
      </c>
    </row>
    <row r="11" spans="2:9" ht="11.1" customHeight="1">
      <c r="B11" s="26">
        <v>1</v>
      </c>
      <c r="C11" s="75" t="s">
        <v>2</v>
      </c>
      <c r="D11" s="72">
        <v>63996.66</v>
      </c>
      <c r="E11" s="28">
        <v>63996.66</v>
      </c>
      <c r="F11" s="28">
        <v>15593.5</v>
      </c>
      <c r="G11" s="56">
        <v>11568.63</v>
      </c>
      <c r="H11" s="85">
        <f>F11-D11</f>
        <v>-48403.16</v>
      </c>
      <c r="I11" s="86">
        <f>G11-E11</f>
        <v>-52428.030000000006</v>
      </c>
    </row>
    <row r="12" spans="2:9" ht="11.1" customHeight="1">
      <c r="B12" s="29" t="s">
        <v>1</v>
      </c>
      <c r="C12" s="76"/>
      <c r="D12" s="30" t="s">
        <v>13</v>
      </c>
      <c r="E12" s="31"/>
      <c r="F12" s="31"/>
      <c r="G12" s="57"/>
      <c r="H12" s="85"/>
      <c r="I12" s="86"/>
    </row>
    <row r="13" spans="2:9" ht="11.1" customHeight="1">
      <c r="B13" s="26">
        <v>2</v>
      </c>
      <c r="C13" s="75" t="s">
        <v>3</v>
      </c>
      <c r="D13" s="72">
        <v>22256.61</v>
      </c>
      <c r="E13" s="28">
        <v>30233.19</v>
      </c>
      <c r="F13" s="28">
        <v>14807.41</v>
      </c>
      <c r="G13" s="56">
        <v>13324.33</v>
      </c>
      <c r="H13" s="85">
        <f t="shared" ref="H13:I13" si="0">F13-D13</f>
        <v>-7449.2000000000007</v>
      </c>
      <c r="I13" s="86">
        <f t="shared" si="0"/>
        <v>-16908.86</v>
      </c>
    </row>
    <row r="14" spans="2:9" ht="11.1" customHeight="1">
      <c r="B14" s="29" t="s">
        <v>1</v>
      </c>
      <c r="C14" s="76"/>
      <c r="D14" s="30" t="s">
        <v>14</v>
      </c>
      <c r="E14" s="31"/>
      <c r="F14" s="31"/>
      <c r="G14" s="57"/>
      <c r="H14" s="85"/>
      <c r="I14" s="86"/>
    </row>
    <row r="15" spans="2:9" ht="11.1" customHeight="1">
      <c r="B15" s="26">
        <v>3</v>
      </c>
      <c r="C15" s="75" t="s">
        <v>4</v>
      </c>
      <c r="D15" s="28">
        <v>50768.34</v>
      </c>
      <c r="E15" s="28">
        <v>35606.269999999997</v>
      </c>
      <c r="F15" s="28">
        <v>22646.43</v>
      </c>
      <c r="G15" s="56">
        <v>32264.560000000001</v>
      </c>
      <c r="H15" s="85">
        <f t="shared" ref="H15:I15" si="1">F15-D15</f>
        <v>-28121.909999999996</v>
      </c>
      <c r="I15" s="86">
        <f t="shared" si="1"/>
        <v>-3341.7099999999955</v>
      </c>
    </row>
    <row r="16" spans="2:9" ht="11.1" customHeight="1">
      <c r="B16" s="29" t="s">
        <v>1</v>
      </c>
      <c r="C16" s="76"/>
      <c r="D16" s="30" t="s">
        <v>15</v>
      </c>
      <c r="E16" s="31"/>
      <c r="F16" s="31"/>
      <c r="G16" s="57"/>
      <c r="H16" s="85"/>
      <c r="I16" s="86"/>
    </row>
    <row r="17" spans="2:9" ht="11.1" customHeight="1">
      <c r="B17" s="26">
        <v>4</v>
      </c>
      <c r="C17" s="75" t="s">
        <v>5</v>
      </c>
      <c r="D17" s="72">
        <v>54189.39</v>
      </c>
      <c r="E17" s="28">
        <v>64465.29</v>
      </c>
      <c r="F17" s="28">
        <v>24882.97</v>
      </c>
      <c r="G17" s="56">
        <v>29848.13</v>
      </c>
      <c r="H17" s="85">
        <f t="shared" ref="H17:I17" si="2">F17-D17</f>
        <v>-29306.42</v>
      </c>
      <c r="I17" s="86">
        <f t="shared" si="2"/>
        <v>-34617.160000000003</v>
      </c>
    </row>
    <row r="18" spans="2:9" ht="11.1" customHeight="1">
      <c r="B18" s="29" t="s">
        <v>1</v>
      </c>
      <c r="C18" s="76"/>
      <c r="D18" s="30" t="s">
        <v>16</v>
      </c>
      <c r="E18" s="31"/>
      <c r="F18" s="31"/>
      <c r="G18" s="57"/>
      <c r="H18" s="85"/>
      <c r="I18" s="86"/>
    </row>
    <row r="19" spans="2:9" ht="11.1" customHeight="1">
      <c r="B19" s="26">
        <v>5</v>
      </c>
      <c r="C19" s="75" t="s">
        <v>6</v>
      </c>
      <c r="D19" s="28">
        <v>20391.650000000001</v>
      </c>
      <c r="E19" s="28">
        <v>28594.79</v>
      </c>
      <c r="F19" s="28">
        <v>12218.95</v>
      </c>
      <c r="G19" s="56">
        <v>26270.23</v>
      </c>
      <c r="H19" s="85">
        <f t="shared" ref="H19:I19" si="3">F19-D19</f>
        <v>-8172.7000000000007</v>
      </c>
      <c r="I19" s="86">
        <f t="shared" si="3"/>
        <v>-2324.5600000000013</v>
      </c>
    </row>
    <row r="20" spans="2:9" ht="11.1" customHeight="1">
      <c r="B20" s="29" t="s">
        <v>1</v>
      </c>
      <c r="C20" s="76"/>
      <c r="D20" s="30" t="s">
        <v>52</v>
      </c>
      <c r="E20" s="31"/>
      <c r="F20" s="31"/>
      <c r="G20" s="57"/>
      <c r="H20" s="85"/>
      <c r="I20" s="86"/>
    </row>
    <row r="21" spans="2:9" ht="11.1" customHeight="1">
      <c r="B21" s="32"/>
      <c r="C21" s="33" t="s">
        <v>11</v>
      </c>
      <c r="D21" s="34">
        <f>SUM(D11,D13,D15,D17,D19)</f>
        <v>211602.65</v>
      </c>
      <c r="E21" s="34">
        <f>SUM(E11,E13,E15,E17,E19)</f>
        <v>222896.2</v>
      </c>
      <c r="F21" s="34">
        <f>SUM(F11,F13,F15,F17,F19)</f>
        <v>90149.26</v>
      </c>
      <c r="G21" s="34">
        <f>SUM(G11,G13,G15,G17,G19)</f>
        <v>113275.88</v>
      </c>
      <c r="H21" s="35">
        <f>SUM(H11:H20)</f>
        <v>-121453.38999999998</v>
      </c>
      <c r="I21" s="35">
        <f>SUM(I11:I20)</f>
        <v>-109620.32</v>
      </c>
    </row>
    <row r="22" spans="2:9" ht="6.75" customHeight="1"/>
    <row r="23" spans="2:9" ht="11.1" customHeight="1">
      <c r="B23" s="22" t="s">
        <v>8</v>
      </c>
    </row>
    <row r="24" spans="2:9" ht="6" customHeight="1" thickBot="1">
      <c r="I24" s="52"/>
    </row>
    <row r="25" spans="2:9" ht="11.1" customHeight="1" thickBot="1">
      <c r="B25" s="80">
        <v>41395</v>
      </c>
      <c r="C25" s="81"/>
      <c r="D25" s="81"/>
      <c r="E25" s="81"/>
      <c r="F25" s="81"/>
      <c r="G25" s="81"/>
      <c r="H25" s="81"/>
      <c r="I25" s="61"/>
    </row>
    <row r="26" spans="2:9" ht="11.1" customHeight="1">
      <c r="B26" s="62"/>
      <c r="C26" s="53"/>
      <c r="D26" s="53"/>
      <c r="E26" s="53"/>
      <c r="F26" s="53"/>
      <c r="G26" s="53"/>
      <c r="H26" s="53"/>
      <c r="I26" s="63"/>
    </row>
    <row r="27" spans="2:9" ht="11.1" customHeight="1">
      <c r="B27" s="62"/>
      <c r="C27" s="53"/>
      <c r="D27" s="24" t="s">
        <v>0</v>
      </c>
      <c r="E27" s="24"/>
      <c r="F27" s="25" t="s">
        <v>25</v>
      </c>
      <c r="G27" s="25"/>
      <c r="H27" s="55" t="s">
        <v>7</v>
      </c>
      <c r="I27" s="63"/>
    </row>
    <row r="28" spans="2:9" ht="11.1" customHeight="1">
      <c r="B28" s="64">
        <v>1</v>
      </c>
      <c r="C28" s="75" t="s">
        <v>12</v>
      </c>
      <c r="D28" s="36">
        <v>35632.57</v>
      </c>
      <c r="E28" s="37">
        <v>36822</v>
      </c>
      <c r="F28" s="37">
        <v>7385.89</v>
      </c>
      <c r="G28" s="37">
        <v>28212.1</v>
      </c>
      <c r="H28" s="77">
        <f>F28-D28</f>
        <v>-28246.68</v>
      </c>
      <c r="I28" s="79">
        <f t="shared" ref="I28:I36" si="4">G28-E28</f>
        <v>-8609.9000000000015</v>
      </c>
    </row>
    <row r="29" spans="2:9" ht="11.1" customHeight="1">
      <c r="B29" s="65" t="s">
        <v>1</v>
      </c>
      <c r="C29" s="76"/>
      <c r="D29" s="30" t="s">
        <v>24</v>
      </c>
      <c r="E29" s="31"/>
      <c r="F29" s="39">
        <v>3</v>
      </c>
      <c r="G29" s="39"/>
      <c r="H29" s="78"/>
      <c r="I29" s="79"/>
    </row>
    <row r="30" spans="2:9" ht="11.1" customHeight="1">
      <c r="B30" s="64">
        <v>2</v>
      </c>
      <c r="C30" s="75" t="s">
        <v>17</v>
      </c>
      <c r="D30" s="36">
        <v>41166</v>
      </c>
      <c r="E30" s="37">
        <v>44619.75</v>
      </c>
      <c r="F30" s="37">
        <v>31736.71</v>
      </c>
      <c r="G30" s="37">
        <v>35623.49</v>
      </c>
      <c r="H30" s="77">
        <f t="shared" ref="H30" si="5">F30-D30</f>
        <v>-9429.2900000000009</v>
      </c>
      <c r="I30" s="79">
        <f t="shared" si="4"/>
        <v>-8996.260000000002</v>
      </c>
    </row>
    <row r="31" spans="2:9" ht="11.1" customHeight="1">
      <c r="B31" s="65" t="s">
        <v>1</v>
      </c>
      <c r="C31" s="76"/>
      <c r="D31" s="41" t="s">
        <v>21</v>
      </c>
      <c r="E31" s="42"/>
      <c r="F31" s="42" t="s">
        <v>26</v>
      </c>
      <c r="G31" s="42"/>
      <c r="H31" s="78"/>
      <c r="I31" s="79"/>
    </row>
    <row r="32" spans="2:9" ht="11.1" customHeight="1">
      <c r="B32" s="64">
        <v>3</v>
      </c>
      <c r="C32" s="75" t="s">
        <v>18</v>
      </c>
      <c r="D32" s="37">
        <v>23780.38</v>
      </c>
      <c r="E32" s="37">
        <v>37142.26</v>
      </c>
      <c r="F32" s="37">
        <v>19027</v>
      </c>
      <c r="G32" s="37">
        <v>25927.32</v>
      </c>
      <c r="H32" s="77">
        <f t="shared" ref="H32" si="6">F32-D32</f>
        <v>-4753.380000000001</v>
      </c>
      <c r="I32" s="79">
        <f t="shared" si="4"/>
        <v>-11214.940000000002</v>
      </c>
    </row>
    <row r="33" spans="2:10" ht="11.1" customHeight="1">
      <c r="B33" s="65" t="s">
        <v>1</v>
      </c>
      <c r="C33" s="76"/>
      <c r="D33" s="41" t="s">
        <v>23</v>
      </c>
      <c r="E33" s="42"/>
      <c r="F33" s="39">
        <v>17</v>
      </c>
      <c r="G33" s="39"/>
      <c r="H33" s="78"/>
      <c r="I33" s="79"/>
    </row>
    <row r="34" spans="2:10" ht="11.1" customHeight="1">
      <c r="B34" s="64">
        <v>4</v>
      </c>
      <c r="C34" s="75" t="s">
        <v>19</v>
      </c>
      <c r="D34" s="37">
        <v>45552.27</v>
      </c>
      <c r="E34" s="37"/>
      <c r="F34" s="37">
        <v>21898.13</v>
      </c>
      <c r="G34" s="37"/>
      <c r="H34" s="77">
        <f t="shared" ref="H34" si="7">F34-D34</f>
        <v>-23654.139999999996</v>
      </c>
      <c r="I34" s="79">
        <f t="shared" si="4"/>
        <v>0</v>
      </c>
    </row>
    <row r="35" spans="2:10" ht="11.1" customHeight="1">
      <c r="B35" s="65" t="s">
        <v>1</v>
      </c>
      <c r="C35" s="76"/>
      <c r="D35" s="41" t="s">
        <v>22</v>
      </c>
      <c r="E35" s="42"/>
      <c r="F35" s="43"/>
      <c r="G35" s="43"/>
      <c r="H35" s="78"/>
      <c r="I35" s="79"/>
    </row>
    <row r="36" spans="2:10" ht="11.1" customHeight="1">
      <c r="B36" s="64">
        <v>5</v>
      </c>
      <c r="C36" s="75" t="s">
        <v>20</v>
      </c>
      <c r="D36" s="28">
        <v>40245.550000000003</v>
      </c>
      <c r="E36" s="28"/>
      <c r="F36" s="37">
        <v>21391.200000000001</v>
      </c>
      <c r="G36" s="37"/>
      <c r="H36" s="77">
        <f t="shared" ref="H36" si="8">F36-D36</f>
        <v>-18854.350000000002</v>
      </c>
      <c r="I36" s="79">
        <f t="shared" si="4"/>
        <v>0</v>
      </c>
    </row>
    <row r="37" spans="2:10" ht="11.1" customHeight="1">
      <c r="B37" s="65" t="s">
        <v>1</v>
      </c>
      <c r="C37" s="76"/>
      <c r="D37" s="48" t="s">
        <v>48</v>
      </c>
      <c r="E37" s="39"/>
      <c r="F37" s="43"/>
      <c r="G37" s="43"/>
      <c r="H37" s="78"/>
      <c r="I37" s="79"/>
    </row>
    <row r="38" spans="2:10" ht="11.1" customHeight="1" thickBot="1">
      <c r="B38" s="66"/>
      <c r="C38" s="67" t="s">
        <v>11</v>
      </c>
      <c r="D38" s="68">
        <f>SUM(D28,D30,D32,D34,D36)</f>
        <v>186376.77000000002</v>
      </c>
      <c r="E38" s="68"/>
      <c r="F38" s="69">
        <f>SUM(F28,F30,F32,F34,F36)</f>
        <v>101438.93</v>
      </c>
      <c r="G38" s="69"/>
      <c r="H38" s="70">
        <f>SUM(H28:H37)</f>
        <v>-84937.840000000011</v>
      </c>
      <c r="I38" s="70">
        <f>SUM(I28:I37)</f>
        <v>-28821.100000000006</v>
      </c>
    </row>
    <row r="39" spans="2:10" ht="11.1" customHeight="1" thickBot="1">
      <c r="H39" s="53"/>
      <c r="I39" s="54"/>
      <c r="J39" s="53"/>
    </row>
    <row r="40" spans="2:10" ht="11.1" customHeight="1" thickBot="1">
      <c r="B40" s="80">
        <v>41426</v>
      </c>
      <c r="C40" s="81"/>
      <c r="D40" s="81"/>
      <c r="E40" s="81"/>
      <c r="F40" s="81"/>
      <c r="G40" s="81"/>
      <c r="H40" s="81"/>
      <c r="I40" s="61"/>
    </row>
    <row r="41" spans="2:10" ht="11.1" customHeight="1">
      <c r="B41" s="62"/>
      <c r="C41" s="53"/>
      <c r="D41" s="53"/>
      <c r="E41" s="53"/>
      <c r="F41" s="53"/>
      <c r="G41" s="53"/>
      <c r="H41" s="53"/>
      <c r="I41" s="63"/>
    </row>
    <row r="42" spans="2:10" ht="11.1" customHeight="1">
      <c r="B42" s="62"/>
      <c r="C42" s="53"/>
      <c r="D42" s="24" t="s">
        <v>0</v>
      </c>
      <c r="E42" s="24"/>
      <c r="F42" s="25" t="s">
        <v>25</v>
      </c>
      <c r="G42" s="25"/>
      <c r="H42" s="55" t="s">
        <v>7</v>
      </c>
      <c r="I42" s="63"/>
    </row>
    <row r="43" spans="2:10" ht="11.1" customHeight="1">
      <c r="B43" s="64">
        <v>1</v>
      </c>
      <c r="C43" s="75" t="s">
        <v>2</v>
      </c>
      <c r="D43" s="36">
        <v>47233.09</v>
      </c>
      <c r="E43" s="37"/>
      <c r="F43" s="38">
        <v>34657.67</v>
      </c>
      <c r="G43" s="37"/>
      <c r="H43" s="77">
        <f>F43-D43</f>
        <v>-12575.419999999998</v>
      </c>
      <c r="I43" s="79">
        <f t="shared" ref="I43:I49" si="9">G43-E43</f>
        <v>0</v>
      </c>
    </row>
    <row r="44" spans="2:10" ht="11.1" customHeight="1">
      <c r="B44" s="65" t="s">
        <v>1</v>
      </c>
      <c r="C44" s="76"/>
      <c r="D44" s="30" t="s">
        <v>49</v>
      </c>
      <c r="E44" s="31"/>
      <c r="F44" s="39">
        <v>3</v>
      </c>
      <c r="G44" s="39"/>
      <c r="H44" s="78"/>
      <c r="I44" s="79"/>
    </row>
    <row r="45" spans="2:10" ht="11.1" customHeight="1">
      <c r="B45" s="64">
        <v>2</v>
      </c>
      <c r="C45" s="75" t="s">
        <v>46</v>
      </c>
      <c r="D45" s="40">
        <v>19336.88</v>
      </c>
      <c r="E45" s="37"/>
      <c r="F45" s="38">
        <v>42134.37</v>
      </c>
      <c r="G45" s="37"/>
      <c r="H45" s="77">
        <f t="shared" ref="H45" si="10">F45-D45</f>
        <v>22797.49</v>
      </c>
      <c r="I45" s="79">
        <f t="shared" si="9"/>
        <v>0</v>
      </c>
    </row>
    <row r="46" spans="2:10" ht="11.1" customHeight="1">
      <c r="B46" s="65" t="s">
        <v>1</v>
      </c>
      <c r="C46" s="76"/>
      <c r="D46" s="41"/>
      <c r="E46" s="42"/>
      <c r="F46" s="42"/>
      <c r="G46" s="42"/>
      <c r="H46" s="78"/>
      <c r="I46" s="79"/>
    </row>
    <row r="47" spans="2:10" ht="11.1" customHeight="1">
      <c r="B47" s="64">
        <v>3</v>
      </c>
      <c r="C47" s="75" t="s">
        <v>53</v>
      </c>
      <c r="D47" s="36">
        <v>23821.56</v>
      </c>
      <c r="E47" s="37"/>
      <c r="F47" s="38">
        <v>36014.83</v>
      </c>
      <c r="G47" s="37"/>
      <c r="H47" s="77">
        <f t="shared" ref="H47" si="11">F47-D47</f>
        <v>12193.27</v>
      </c>
      <c r="I47" s="79">
        <f t="shared" si="9"/>
        <v>0</v>
      </c>
    </row>
    <row r="48" spans="2:10" ht="11.1" customHeight="1">
      <c r="B48" s="65" t="s">
        <v>1</v>
      </c>
      <c r="C48" s="76"/>
      <c r="D48" s="41"/>
      <c r="E48" s="42"/>
      <c r="F48" s="39"/>
      <c r="G48" s="39"/>
      <c r="H48" s="78"/>
      <c r="I48" s="79"/>
    </row>
    <row r="49" spans="2:9" ht="11.1" customHeight="1">
      <c r="B49" s="64">
        <v>4</v>
      </c>
      <c r="C49" s="75" t="s">
        <v>54</v>
      </c>
      <c r="D49" s="40">
        <v>20223.080000000002</v>
      </c>
      <c r="E49" s="37"/>
      <c r="F49" s="38">
        <v>19354.09</v>
      </c>
      <c r="G49" s="37"/>
      <c r="H49" s="77">
        <f t="shared" ref="H49" si="12">F49-D49</f>
        <v>-868.9900000000016</v>
      </c>
      <c r="I49" s="79">
        <f t="shared" si="9"/>
        <v>0</v>
      </c>
    </row>
    <row r="50" spans="2:9" ht="11.1" customHeight="1">
      <c r="B50" s="65" t="s">
        <v>1</v>
      </c>
      <c r="C50" s="76"/>
      <c r="D50" s="41"/>
      <c r="E50" s="42"/>
      <c r="F50" s="43"/>
      <c r="G50" s="43"/>
      <c r="H50" s="78"/>
      <c r="I50" s="79"/>
    </row>
    <row r="51" spans="2:9" ht="11.1" customHeight="1">
      <c r="B51" s="64">
        <v>5</v>
      </c>
      <c r="C51" s="75" t="s">
        <v>47</v>
      </c>
      <c r="D51" s="27">
        <v>613</v>
      </c>
      <c r="E51" s="28"/>
      <c r="F51" s="38">
        <v>1804.54</v>
      </c>
      <c r="G51" s="37"/>
      <c r="H51" s="77">
        <f t="shared" ref="H51" si="13">F51-D51</f>
        <v>1191.54</v>
      </c>
      <c r="I51" s="63"/>
    </row>
    <row r="52" spans="2:9" ht="11.1" customHeight="1">
      <c r="B52" s="65" t="s">
        <v>1</v>
      </c>
      <c r="C52" s="76"/>
      <c r="D52" s="48"/>
      <c r="E52" s="39"/>
      <c r="F52" s="43"/>
      <c r="G52" s="43"/>
      <c r="H52" s="78"/>
      <c r="I52" s="63"/>
    </row>
    <row r="53" spans="2:9" ht="11.1" customHeight="1" thickBot="1">
      <c r="B53" s="66"/>
      <c r="C53" s="67" t="s">
        <v>11</v>
      </c>
      <c r="D53" s="68">
        <f>SUM(D43,D45,D47,D49,D51)</f>
        <v>111227.61</v>
      </c>
      <c r="E53" s="68"/>
      <c r="F53" s="69">
        <f>SUM(F43,F45,F47,F49,F51)</f>
        <v>133965.50000000003</v>
      </c>
      <c r="G53" s="69"/>
      <c r="H53" s="70">
        <f>SUM(H43:H52)</f>
        <v>22737.890000000003</v>
      </c>
      <c r="I53" s="71"/>
    </row>
    <row r="54" spans="2:9" ht="11.1" customHeight="1" thickBot="1"/>
    <row r="55" spans="2:9" ht="11.1" customHeight="1" thickBot="1">
      <c r="B55" s="80">
        <v>41456</v>
      </c>
      <c r="C55" s="81"/>
      <c r="D55" s="81"/>
      <c r="E55" s="81"/>
      <c r="F55" s="81"/>
      <c r="G55" s="81"/>
      <c r="H55" s="81"/>
      <c r="I55" s="61"/>
    </row>
    <row r="56" spans="2:9" ht="11.1" customHeight="1">
      <c r="B56" s="62"/>
      <c r="C56" s="53"/>
      <c r="D56" s="53"/>
      <c r="E56" s="53"/>
      <c r="F56" s="53"/>
      <c r="G56" s="53"/>
      <c r="H56" s="53"/>
      <c r="I56" s="63"/>
    </row>
    <row r="57" spans="2:9" ht="11.1" customHeight="1">
      <c r="B57" s="62"/>
      <c r="C57" s="53"/>
      <c r="D57" s="24" t="s">
        <v>0</v>
      </c>
      <c r="E57" s="24"/>
      <c r="F57" s="25" t="s">
        <v>25</v>
      </c>
      <c r="G57" s="25"/>
      <c r="H57" s="55" t="s">
        <v>7</v>
      </c>
      <c r="I57" s="63"/>
    </row>
    <row r="58" spans="2:9" ht="11.1" customHeight="1">
      <c r="B58" s="64">
        <v>1</v>
      </c>
      <c r="C58" s="75" t="s">
        <v>2</v>
      </c>
      <c r="D58" s="36">
        <v>20469.87</v>
      </c>
      <c r="E58" s="37"/>
      <c r="F58" s="38">
        <v>12994.29</v>
      </c>
      <c r="G58" s="37"/>
      <c r="H58" s="77">
        <f>F58-D58</f>
        <v>-7475.5799999999981</v>
      </c>
      <c r="I58" s="79">
        <f t="shared" ref="I58" si="14">G58-E58</f>
        <v>0</v>
      </c>
    </row>
    <row r="59" spans="2:9" ht="11.1" customHeight="1">
      <c r="B59" s="65" t="s">
        <v>1</v>
      </c>
      <c r="C59" s="76"/>
      <c r="D59" s="30"/>
      <c r="E59" s="31"/>
      <c r="F59" s="39"/>
      <c r="G59" s="39"/>
      <c r="H59" s="78"/>
      <c r="I59" s="79"/>
    </row>
    <row r="60" spans="2:9" ht="11.1" customHeight="1">
      <c r="B60" s="64">
        <v>2</v>
      </c>
      <c r="C60" s="75" t="s">
        <v>46</v>
      </c>
      <c r="D60" s="40">
        <v>16503.759999999998</v>
      </c>
      <c r="E60" s="37"/>
      <c r="F60" s="38">
        <v>11517.11</v>
      </c>
      <c r="G60" s="37"/>
      <c r="H60" s="77">
        <f t="shared" ref="H60" si="15">F60-D60</f>
        <v>-4986.6499999999978</v>
      </c>
      <c r="I60" s="79">
        <f t="shared" ref="I60" si="16">G60-E60</f>
        <v>0</v>
      </c>
    </row>
    <row r="61" spans="2:9" ht="11.1" customHeight="1">
      <c r="B61" s="65" t="s">
        <v>1</v>
      </c>
      <c r="C61" s="76"/>
      <c r="D61" s="41"/>
      <c r="E61" s="42"/>
      <c r="F61" s="42"/>
      <c r="G61" s="42"/>
      <c r="H61" s="78"/>
      <c r="I61" s="79"/>
    </row>
    <row r="62" spans="2:9" ht="11.1" customHeight="1">
      <c r="B62" s="64">
        <v>3</v>
      </c>
      <c r="C62" s="75" t="s">
        <v>53</v>
      </c>
      <c r="D62" s="36">
        <v>1943.23</v>
      </c>
      <c r="E62" s="37"/>
      <c r="F62" s="38">
        <v>592.54</v>
      </c>
      <c r="G62" s="37"/>
      <c r="H62" s="77">
        <f t="shared" ref="H62" si="17">F62-D62</f>
        <v>-1350.69</v>
      </c>
      <c r="I62" s="79">
        <f t="shared" ref="I62" si="18">G62-E62</f>
        <v>0</v>
      </c>
    </row>
    <row r="63" spans="2:9" ht="11.1" customHeight="1">
      <c r="B63" s="65" t="s">
        <v>1</v>
      </c>
      <c r="C63" s="76"/>
      <c r="D63" s="41"/>
      <c r="E63" s="42"/>
      <c r="F63" s="39"/>
      <c r="G63" s="39"/>
      <c r="H63" s="78"/>
      <c r="I63" s="79"/>
    </row>
    <row r="64" spans="2:9" ht="11.1" customHeight="1">
      <c r="B64" s="64">
        <v>4</v>
      </c>
      <c r="C64" s="75" t="s">
        <v>54</v>
      </c>
      <c r="D64" s="40">
        <v>3006.04</v>
      </c>
      <c r="E64" s="37"/>
      <c r="F64" s="38">
        <v>0</v>
      </c>
      <c r="G64" s="37"/>
      <c r="H64" s="77">
        <f t="shared" ref="H64" si="19">F64-D64</f>
        <v>-3006.04</v>
      </c>
      <c r="I64" s="79">
        <f t="shared" ref="I64" si="20">G64-E64</f>
        <v>0</v>
      </c>
    </row>
    <row r="65" spans="2:9" ht="11.1" customHeight="1">
      <c r="B65" s="65" t="s">
        <v>1</v>
      </c>
      <c r="C65" s="76"/>
      <c r="D65" s="41"/>
      <c r="E65" s="42"/>
      <c r="F65" s="43"/>
      <c r="G65" s="43"/>
      <c r="H65" s="78"/>
      <c r="I65" s="79"/>
    </row>
    <row r="66" spans="2:9" ht="11.1" customHeight="1">
      <c r="B66" s="64">
        <v>5</v>
      </c>
      <c r="C66" s="75" t="s">
        <v>85</v>
      </c>
      <c r="D66" s="27">
        <v>613.29999999999995</v>
      </c>
      <c r="E66" s="28"/>
      <c r="F66" s="38">
        <v>0</v>
      </c>
      <c r="G66" s="37"/>
      <c r="H66" s="77">
        <f t="shared" ref="H66" si="21">F66-D66</f>
        <v>-613.29999999999995</v>
      </c>
      <c r="I66" s="63"/>
    </row>
    <row r="67" spans="2:9" ht="11.1" customHeight="1">
      <c r="B67" s="65" t="s">
        <v>1</v>
      </c>
      <c r="C67" s="76"/>
      <c r="D67" s="73"/>
      <c r="E67" s="39"/>
      <c r="F67" s="43"/>
      <c r="G67" s="43"/>
      <c r="H67" s="78"/>
      <c r="I67" s="63"/>
    </row>
    <row r="68" spans="2:9" ht="11.1" customHeight="1" thickBot="1">
      <c r="B68" s="66"/>
      <c r="C68" s="67" t="s">
        <v>11</v>
      </c>
      <c r="D68" s="68">
        <f>SUM(D58,D60,D62,D64,D66)</f>
        <v>42536.200000000004</v>
      </c>
      <c r="E68" s="68"/>
      <c r="F68" s="69">
        <f>SUM(F58,F60,F62,F64,F66)</f>
        <v>25103.940000000002</v>
      </c>
      <c r="G68" s="69"/>
      <c r="H68" s="70">
        <f>SUM(H58:H67)</f>
        <v>-17432.259999999995</v>
      </c>
      <c r="I68" s="71"/>
    </row>
    <row r="69" spans="2:9" ht="11.1" customHeight="1" thickBot="1"/>
    <row r="70" spans="2:9" ht="11.1" customHeight="1" thickBot="1">
      <c r="B70" s="80">
        <v>41487</v>
      </c>
      <c r="C70" s="81"/>
      <c r="D70" s="81"/>
      <c r="E70" s="81"/>
      <c r="F70" s="81"/>
      <c r="G70" s="81"/>
      <c r="H70" s="81"/>
      <c r="I70" s="61"/>
    </row>
    <row r="71" spans="2:9" ht="11.1" customHeight="1">
      <c r="B71" s="62"/>
      <c r="C71" s="53"/>
      <c r="D71" s="53"/>
      <c r="E71" s="53"/>
      <c r="F71" s="53"/>
      <c r="G71" s="53"/>
      <c r="H71" s="53"/>
      <c r="I71" s="63"/>
    </row>
    <row r="72" spans="2:9" ht="11.1" customHeight="1">
      <c r="B72" s="62"/>
      <c r="C72" s="53"/>
      <c r="D72" s="24" t="s">
        <v>0</v>
      </c>
      <c r="E72" s="24"/>
      <c r="F72" s="25" t="s">
        <v>25</v>
      </c>
      <c r="G72" s="25"/>
      <c r="H72" s="55" t="s">
        <v>7</v>
      </c>
      <c r="I72" s="63"/>
    </row>
    <row r="73" spans="2:9" ht="11.1" customHeight="1">
      <c r="B73" s="64">
        <v>1</v>
      </c>
      <c r="C73" s="75" t="s">
        <v>2</v>
      </c>
      <c r="D73" s="36"/>
      <c r="E73" s="37"/>
      <c r="F73" s="38"/>
      <c r="G73" s="37"/>
      <c r="H73" s="77">
        <f>F73-D73</f>
        <v>0</v>
      </c>
      <c r="I73" s="79">
        <f t="shared" ref="I73" si="22">G73-E73</f>
        <v>0</v>
      </c>
    </row>
    <row r="74" spans="2:9" ht="11.1" customHeight="1">
      <c r="B74" s="65" t="s">
        <v>1</v>
      </c>
      <c r="C74" s="76"/>
      <c r="D74" s="30"/>
      <c r="E74" s="31"/>
      <c r="F74" s="39"/>
      <c r="G74" s="39"/>
      <c r="H74" s="78"/>
      <c r="I74" s="79"/>
    </row>
    <row r="75" spans="2:9" ht="11.1" customHeight="1">
      <c r="B75" s="64">
        <v>2</v>
      </c>
      <c r="C75" s="75" t="s">
        <v>46</v>
      </c>
      <c r="D75" s="40"/>
      <c r="E75" s="37"/>
      <c r="F75" s="38"/>
      <c r="G75" s="37"/>
      <c r="H75" s="77">
        <f t="shared" ref="H75" si="23">F75-D75</f>
        <v>0</v>
      </c>
      <c r="I75" s="79">
        <f t="shared" ref="I75" si="24">G75-E75</f>
        <v>0</v>
      </c>
    </row>
    <row r="76" spans="2:9" ht="11.1" customHeight="1">
      <c r="B76" s="65" t="s">
        <v>1</v>
      </c>
      <c r="C76" s="76"/>
      <c r="D76" s="41"/>
      <c r="E76" s="42"/>
      <c r="F76" s="42"/>
      <c r="G76" s="42"/>
      <c r="H76" s="78"/>
      <c r="I76" s="79"/>
    </row>
    <row r="77" spans="2:9" ht="11.1" customHeight="1">
      <c r="B77" s="64">
        <v>3</v>
      </c>
      <c r="C77" s="75" t="s">
        <v>53</v>
      </c>
      <c r="D77" s="36"/>
      <c r="E77" s="37"/>
      <c r="F77" s="38"/>
      <c r="G77" s="37"/>
      <c r="H77" s="77">
        <f t="shared" ref="H77" si="25">F77-D77</f>
        <v>0</v>
      </c>
      <c r="I77" s="79">
        <f t="shared" ref="I77" si="26">G77-E77</f>
        <v>0</v>
      </c>
    </row>
    <row r="78" spans="2:9" ht="11.1" customHeight="1">
      <c r="B78" s="65" t="s">
        <v>1</v>
      </c>
      <c r="C78" s="76"/>
      <c r="D78" s="41"/>
      <c r="E78" s="42"/>
      <c r="F78" s="39"/>
      <c r="G78" s="39"/>
      <c r="H78" s="78"/>
      <c r="I78" s="79"/>
    </row>
    <row r="79" spans="2:9" ht="11.1" customHeight="1">
      <c r="B79" s="64">
        <v>4</v>
      </c>
      <c r="C79" s="75" t="s">
        <v>54</v>
      </c>
      <c r="D79" s="40"/>
      <c r="E79" s="37"/>
      <c r="F79" s="38"/>
      <c r="G79" s="37"/>
      <c r="H79" s="77">
        <f t="shared" ref="H79" si="27">F79-D79</f>
        <v>0</v>
      </c>
      <c r="I79" s="79">
        <f t="shared" ref="I79" si="28">G79-E79</f>
        <v>0</v>
      </c>
    </row>
    <row r="80" spans="2:9" ht="11.1" customHeight="1">
      <c r="B80" s="65" t="s">
        <v>1</v>
      </c>
      <c r="C80" s="76"/>
      <c r="D80" s="41"/>
      <c r="E80" s="42"/>
      <c r="F80" s="43"/>
      <c r="G80" s="43"/>
      <c r="H80" s="78"/>
      <c r="I80" s="79"/>
    </row>
    <row r="81" spans="2:9" ht="11.1" customHeight="1">
      <c r="B81" s="64">
        <v>5</v>
      </c>
      <c r="C81" s="75" t="s">
        <v>85</v>
      </c>
      <c r="D81" s="27"/>
      <c r="E81" s="28"/>
      <c r="F81" s="38"/>
      <c r="G81" s="37"/>
      <c r="H81" s="77">
        <f t="shared" ref="H81" si="29">F81-D81</f>
        <v>0</v>
      </c>
      <c r="I81" s="63"/>
    </row>
    <row r="82" spans="2:9" ht="11.1" customHeight="1">
      <c r="B82" s="65" t="s">
        <v>1</v>
      </c>
      <c r="C82" s="76"/>
      <c r="D82" s="74"/>
      <c r="E82" s="39"/>
      <c r="F82" s="43"/>
      <c r="G82" s="43"/>
      <c r="H82" s="78"/>
      <c r="I82" s="63"/>
    </row>
    <row r="83" spans="2:9" ht="11.1" customHeight="1" thickBot="1">
      <c r="B83" s="66"/>
      <c r="C83" s="67" t="s">
        <v>11</v>
      </c>
      <c r="D83" s="68">
        <f>SUM(D73,D75,D77,D79,D81)</f>
        <v>0</v>
      </c>
      <c r="E83" s="68"/>
      <c r="F83" s="69">
        <f>SUM(F73,F75,F77,F79,F81)</f>
        <v>0</v>
      </c>
      <c r="G83" s="69"/>
      <c r="H83" s="70">
        <f>SUM(H73:H82)</f>
        <v>0</v>
      </c>
      <c r="I83" s="71"/>
    </row>
  </sheetData>
  <mergeCells count="79">
    <mergeCell ref="C66:C67"/>
    <mergeCell ref="H66:H67"/>
    <mergeCell ref="C62:C63"/>
    <mergeCell ref="H62:H63"/>
    <mergeCell ref="I62:I63"/>
    <mergeCell ref="C64:C65"/>
    <mergeCell ref="H64:H65"/>
    <mergeCell ref="I64:I65"/>
    <mergeCell ref="B55:H55"/>
    <mergeCell ref="C58:C59"/>
    <mergeCell ref="H58:H59"/>
    <mergeCell ref="I58:I59"/>
    <mergeCell ref="C60:C61"/>
    <mergeCell ref="H60:H61"/>
    <mergeCell ref="I60:I61"/>
    <mergeCell ref="I43:I44"/>
    <mergeCell ref="I45:I46"/>
    <mergeCell ref="I47:I48"/>
    <mergeCell ref="I49:I50"/>
    <mergeCell ref="I28:I29"/>
    <mergeCell ref="I30:I31"/>
    <mergeCell ref="I32:I33"/>
    <mergeCell ref="I34:I35"/>
    <mergeCell ref="I36:I37"/>
    <mergeCell ref="I11:I12"/>
    <mergeCell ref="I13:I14"/>
    <mergeCell ref="I15:I16"/>
    <mergeCell ref="I17:I18"/>
    <mergeCell ref="I19:I20"/>
    <mergeCell ref="C15:C16"/>
    <mergeCell ref="C17:C18"/>
    <mergeCell ref="C19:C20"/>
    <mergeCell ref="C34:C35"/>
    <mergeCell ref="H15:H16"/>
    <mergeCell ref="H17:H18"/>
    <mergeCell ref="H19:H20"/>
    <mergeCell ref="C36:C37"/>
    <mergeCell ref="B25:H25"/>
    <mergeCell ref="C28:C29"/>
    <mergeCell ref="C30:C31"/>
    <mergeCell ref="C32:C33"/>
    <mergeCell ref="H30:H31"/>
    <mergeCell ref="H32:H33"/>
    <mergeCell ref="H34:H35"/>
    <mergeCell ref="H36:H37"/>
    <mergeCell ref="H28:H29"/>
    <mergeCell ref="B8:H8"/>
    <mergeCell ref="D2:F3"/>
    <mergeCell ref="D4:F4"/>
    <mergeCell ref="C11:C12"/>
    <mergeCell ref="C13:C14"/>
    <mergeCell ref="H11:H12"/>
    <mergeCell ref="H13:H14"/>
    <mergeCell ref="B40:H40"/>
    <mergeCell ref="C43:C44"/>
    <mergeCell ref="H43:H44"/>
    <mergeCell ref="C45:C46"/>
    <mergeCell ref="H45:H46"/>
    <mergeCell ref="C47:C48"/>
    <mergeCell ref="H47:H48"/>
    <mergeCell ref="C49:C50"/>
    <mergeCell ref="H49:H50"/>
    <mergeCell ref="C51:C52"/>
    <mergeCell ref="H51:H52"/>
    <mergeCell ref="B70:H70"/>
    <mergeCell ref="C73:C74"/>
    <mergeCell ref="H73:H74"/>
    <mergeCell ref="I73:I74"/>
    <mergeCell ref="C75:C76"/>
    <mergeCell ref="H75:H76"/>
    <mergeCell ref="I75:I76"/>
    <mergeCell ref="C81:C82"/>
    <mergeCell ref="H81:H82"/>
    <mergeCell ref="C77:C78"/>
    <mergeCell ref="H77:H78"/>
    <mergeCell ref="I77:I78"/>
    <mergeCell ref="C79:C80"/>
    <mergeCell ref="H79:H80"/>
    <mergeCell ref="I79:I80"/>
  </mergeCells>
  <conditionalFormatting sqref="I1:I20 I22:I37 I39:I42 I51:I1048576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I43:I50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58:I6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73:I80">
    <cfRule type="cellIs" dxfId="1" priority="1" operator="greaterThan">
      <formula>0</formula>
    </cfRule>
    <cfRule type="cellIs" dxfId="0" priority="2" operator="lessThan">
      <formula>0</formula>
    </cfRule>
  </conditionalFormatting>
  <pageMargins left="0.74" right="0.11811023622047245" top="0.14000000000000001" bottom="0.39370078740157483" header="0.14000000000000001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G65"/>
  <sheetViews>
    <sheetView topLeftCell="A45" workbookViewId="0">
      <selection activeCell="B55" sqref="B55:G65"/>
    </sheetView>
  </sheetViews>
  <sheetFormatPr defaultRowHeight="15"/>
  <cols>
    <col min="1" max="1" width="5.140625" customWidth="1"/>
    <col min="2" max="2" width="14.28515625" style="1" bestFit="1" customWidth="1"/>
    <col min="4" max="4" width="14.5703125" customWidth="1"/>
    <col min="5" max="5" width="13.28515625" style="2" bestFit="1" customWidth="1"/>
  </cols>
  <sheetData>
    <row r="1" spans="2:7" ht="15.75" thickBot="1">
      <c r="B1" t="s">
        <v>30</v>
      </c>
      <c r="E1" s="2" t="s">
        <v>43</v>
      </c>
    </row>
    <row r="2" spans="2:7">
      <c r="B2" s="6" t="s">
        <v>41</v>
      </c>
      <c r="C2" s="7"/>
      <c r="D2" s="7" t="s">
        <v>42</v>
      </c>
      <c r="E2" s="12"/>
      <c r="F2" s="87" t="s">
        <v>42</v>
      </c>
      <c r="G2" s="88"/>
    </row>
    <row r="3" spans="2:7">
      <c r="B3" s="8"/>
      <c r="C3" s="4" t="s">
        <v>31</v>
      </c>
      <c r="D3" s="3">
        <v>2956.01</v>
      </c>
      <c r="E3" s="13"/>
      <c r="F3" s="3"/>
      <c r="G3" s="13"/>
    </row>
    <row r="4" spans="2:7">
      <c r="B4" s="8">
        <v>3000</v>
      </c>
      <c r="C4" s="4" t="s">
        <v>32</v>
      </c>
      <c r="D4" s="5">
        <v>0</v>
      </c>
      <c r="E4" s="13">
        <f>D4-B4</f>
        <v>-3000</v>
      </c>
      <c r="F4" s="5"/>
      <c r="G4" s="13"/>
    </row>
    <row r="5" spans="2:7">
      <c r="B5" s="8">
        <v>5000</v>
      </c>
      <c r="C5" s="4" t="s">
        <v>33</v>
      </c>
      <c r="D5" s="5">
        <v>938.41</v>
      </c>
      <c r="E5" s="13">
        <f t="shared" ref="E5:E13" si="0">D5-B5</f>
        <v>-4061.59</v>
      </c>
      <c r="F5" s="5"/>
      <c r="G5" s="13"/>
    </row>
    <row r="6" spans="2:7">
      <c r="B6" s="8">
        <v>15000</v>
      </c>
      <c r="C6" s="4" t="s">
        <v>34</v>
      </c>
      <c r="D6" s="5">
        <f>4998.75+569.63+320.4+352.8</f>
        <v>6241.58</v>
      </c>
      <c r="E6" s="13">
        <f t="shared" si="0"/>
        <v>-8758.42</v>
      </c>
      <c r="F6" s="5"/>
      <c r="G6" s="13"/>
    </row>
    <row r="7" spans="2:7">
      <c r="B7" s="8">
        <v>17000</v>
      </c>
      <c r="C7" s="4" t="s">
        <v>35</v>
      </c>
      <c r="D7" s="5">
        <f>424.8+320.4+352.8+299.6+474+456+575.13+144.96+292.8+268.8+180.96+180.96+180.96+495+319.5+335.42+479.73+316.69+225.5+413.16+353.6+259.14</f>
        <v>7349.91</v>
      </c>
      <c r="E7" s="13">
        <f t="shared" si="0"/>
        <v>-9650.09</v>
      </c>
      <c r="F7" s="5"/>
      <c r="G7" s="13"/>
    </row>
    <row r="8" spans="2:7">
      <c r="B8" s="8">
        <v>15000</v>
      </c>
      <c r="C8" s="4" t="s">
        <v>36</v>
      </c>
      <c r="D8" s="5">
        <f>320.4+352.8+495+319.5+470</f>
        <v>1957.7</v>
      </c>
      <c r="E8" s="13">
        <f t="shared" si="0"/>
        <v>-13042.3</v>
      </c>
      <c r="F8" s="5"/>
      <c r="G8" s="13"/>
    </row>
    <row r="9" spans="2:7">
      <c r="B9" s="8">
        <v>2500</v>
      </c>
      <c r="C9" s="4" t="s">
        <v>37</v>
      </c>
      <c r="D9" s="5">
        <f>4998.75+569.63+320.4+352.8+319.5+335.42+479.73</f>
        <v>7376.23</v>
      </c>
      <c r="E9" s="13">
        <f t="shared" si="0"/>
        <v>4876.2299999999996</v>
      </c>
      <c r="F9" s="5"/>
      <c r="G9" s="13"/>
    </row>
    <row r="10" spans="2:7">
      <c r="B10" s="8">
        <v>10000</v>
      </c>
      <c r="C10" s="4" t="s">
        <v>38</v>
      </c>
      <c r="D10" s="5"/>
      <c r="E10" s="13">
        <f t="shared" si="0"/>
        <v>-10000</v>
      </c>
      <c r="F10" s="5"/>
      <c r="G10" s="13"/>
    </row>
    <row r="11" spans="2:7">
      <c r="B11" s="8">
        <v>17500</v>
      </c>
      <c r="C11" s="4" t="s">
        <v>39</v>
      </c>
      <c r="D11" s="5">
        <f>479.73+316.69+225.5+413.6+353.6+259.13</f>
        <v>2048.25</v>
      </c>
      <c r="E11" s="13">
        <f t="shared" si="0"/>
        <v>-15451.75</v>
      </c>
      <c r="F11" s="5"/>
      <c r="G11" s="13"/>
    </row>
    <row r="12" spans="2:7">
      <c r="B12" s="8"/>
      <c r="C12" s="4" t="s">
        <v>40</v>
      </c>
      <c r="D12" s="5">
        <v>569.63</v>
      </c>
      <c r="E12" s="13">
        <f t="shared" si="0"/>
        <v>569.63</v>
      </c>
      <c r="F12" s="5"/>
      <c r="G12" s="13"/>
    </row>
    <row r="13" spans="2:7" ht="15.75" thickBot="1">
      <c r="B13" s="9">
        <f>SUM(B4:B11)</f>
        <v>85000</v>
      </c>
      <c r="C13" s="10"/>
      <c r="D13" s="11">
        <f>SUM(D3:D12)</f>
        <v>29437.72</v>
      </c>
      <c r="E13" s="14">
        <f t="shared" si="0"/>
        <v>-55562.28</v>
      </c>
      <c r="F13" s="11"/>
      <c r="G13" s="14"/>
    </row>
    <row r="15" spans="2:7" ht="15.75" thickBot="1">
      <c r="B15" t="s">
        <v>30</v>
      </c>
      <c r="E15" s="2" t="s">
        <v>44</v>
      </c>
    </row>
    <row r="16" spans="2:7">
      <c r="B16" s="6" t="s">
        <v>41</v>
      </c>
      <c r="C16" s="7"/>
      <c r="D16" s="7" t="s">
        <v>42</v>
      </c>
      <c r="E16" s="12"/>
      <c r="F16" s="87" t="s">
        <v>42</v>
      </c>
      <c r="G16" s="88"/>
    </row>
    <row r="17" spans="2:7">
      <c r="B17" s="8"/>
      <c r="C17" s="4" t="s">
        <v>31</v>
      </c>
      <c r="D17" s="3">
        <f>2956.01+408+60.84+222.75+16+944+184.16</f>
        <v>4791.76</v>
      </c>
      <c r="E17" s="13"/>
      <c r="F17" s="3"/>
      <c r="G17" s="13"/>
    </row>
    <row r="18" spans="2:7">
      <c r="B18" s="8">
        <v>3000</v>
      </c>
      <c r="C18" s="4" t="s">
        <v>32</v>
      </c>
      <c r="D18" s="5">
        <v>732</v>
      </c>
      <c r="E18" s="13">
        <f>D18-B18</f>
        <v>-2268</v>
      </c>
      <c r="F18" s="5"/>
      <c r="G18" s="13"/>
    </row>
    <row r="19" spans="2:7">
      <c r="B19" s="8">
        <v>5000</v>
      </c>
      <c r="C19" s="4" t="s">
        <v>33</v>
      </c>
      <c r="D19" s="5">
        <f>938.41+732.8</f>
        <v>1671.21</v>
      </c>
      <c r="E19" s="13">
        <f t="shared" ref="E19:E27" si="1">D19-B19</f>
        <v>-3328.79</v>
      </c>
      <c r="F19" s="5"/>
      <c r="G19" s="13"/>
    </row>
    <row r="20" spans="2:7">
      <c r="B20" s="8">
        <v>15000</v>
      </c>
      <c r="C20" s="4" t="s">
        <v>34</v>
      </c>
      <c r="D20" s="5">
        <f>4998.75+569.63+320.4+352.8+732.8+4600</f>
        <v>11574.380000000001</v>
      </c>
      <c r="E20" s="13">
        <f t="shared" si="1"/>
        <v>-3425.619999999999</v>
      </c>
      <c r="F20" s="5"/>
      <c r="G20" s="13"/>
    </row>
    <row r="21" spans="2:7">
      <c r="B21" s="8">
        <v>17000</v>
      </c>
      <c r="C21" s="4" t="s">
        <v>35</v>
      </c>
      <c r="D21" s="5">
        <f>424.8+320.4+352.8+299.6+474+456+575.13+144.96+292.8+268.8+180.96+180.96+180.96+495+319.5+335.42+479.73+316.69+225.5+413.16+353.6+259.14+288+200.8+399.95+192+336+468+404.25+732.8+193+300+534.6+329.06+408.36+230.7+126.1</f>
        <v>12493.53</v>
      </c>
      <c r="E21" s="13">
        <f t="shared" si="1"/>
        <v>-4506.4699999999993</v>
      </c>
      <c r="F21" s="5"/>
      <c r="G21" s="13"/>
    </row>
    <row r="22" spans="2:7">
      <c r="B22" s="8">
        <v>15000</v>
      </c>
      <c r="C22" s="4" t="s">
        <v>36</v>
      </c>
      <c r="D22" s="5">
        <f>320.4+352.8+495+319.5+470+200.8+732</f>
        <v>2890.5</v>
      </c>
      <c r="E22" s="13">
        <f t="shared" si="1"/>
        <v>-12109.5</v>
      </c>
      <c r="F22" s="5"/>
      <c r="G22" s="13"/>
    </row>
    <row r="23" spans="2:7">
      <c r="B23" s="8">
        <v>2500</v>
      </c>
      <c r="C23" s="4" t="s">
        <v>37</v>
      </c>
      <c r="D23" s="5">
        <f>4998.75+569.63+320.4+352.8+319.5+335.42+479.73+399.95+468+404.25+732.8+534.6</f>
        <v>9915.83</v>
      </c>
      <c r="E23" s="13">
        <f t="shared" si="1"/>
        <v>7415.83</v>
      </c>
      <c r="F23" s="5"/>
      <c r="G23" s="13"/>
    </row>
    <row r="24" spans="2:7">
      <c r="B24" s="8">
        <v>10000</v>
      </c>
      <c r="C24" s="4" t="s">
        <v>38</v>
      </c>
      <c r="D24" s="5"/>
      <c r="E24" s="13">
        <f t="shared" si="1"/>
        <v>-10000</v>
      </c>
      <c r="F24" s="5"/>
      <c r="G24" s="13"/>
    </row>
    <row r="25" spans="2:7">
      <c r="B25" s="8">
        <v>17500</v>
      </c>
      <c r="C25" s="4" t="s">
        <v>39</v>
      </c>
      <c r="D25" s="5">
        <f>479.73+316.69+225.5+413.6+353.6+259.13+288</f>
        <v>2336.25</v>
      </c>
      <c r="E25" s="13">
        <f t="shared" si="1"/>
        <v>-15163.75</v>
      </c>
      <c r="F25" s="5"/>
      <c r="G25" s="13"/>
    </row>
    <row r="26" spans="2:7">
      <c r="B26" s="8"/>
      <c r="C26" s="4" t="s">
        <v>40</v>
      </c>
      <c r="D26" s="5">
        <v>569.63</v>
      </c>
      <c r="E26" s="13">
        <f t="shared" si="1"/>
        <v>569.63</v>
      </c>
      <c r="F26" s="5"/>
      <c r="G26" s="13"/>
    </row>
    <row r="27" spans="2:7" ht="15.75" thickBot="1">
      <c r="B27" s="9">
        <f>SUM(B18:B25)</f>
        <v>85000</v>
      </c>
      <c r="C27" s="10"/>
      <c r="D27" s="11">
        <f>SUM(D17:D26)</f>
        <v>46975.090000000004</v>
      </c>
      <c r="E27" s="14">
        <f t="shared" si="1"/>
        <v>-38024.909999999996</v>
      </c>
      <c r="F27" s="11"/>
      <c r="G27" s="14"/>
    </row>
    <row r="28" spans="2:7" ht="15.75" thickBot="1"/>
    <row r="29" spans="2:7">
      <c r="B29" s="44" t="s">
        <v>41</v>
      </c>
      <c r="C29" s="45" t="s">
        <v>45</v>
      </c>
      <c r="D29" s="15"/>
      <c r="E29" s="15" t="s">
        <v>51</v>
      </c>
      <c r="F29" s="45" t="s">
        <v>45</v>
      </c>
      <c r="G29" s="16"/>
    </row>
    <row r="30" spans="2:7">
      <c r="B30" s="8">
        <v>27000</v>
      </c>
      <c r="C30" s="4" t="s">
        <v>31</v>
      </c>
      <c r="D30" s="3">
        <v>1628.35</v>
      </c>
      <c r="E30" s="5">
        <f>B30-D30</f>
        <v>25371.65</v>
      </c>
      <c r="F30" s="4" t="s">
        <v>31</v>
      </c>
      <c r="G30" s="17"/>
    </row>
    <row r="31" spans="2:7">
      <c r="B31" s="8">
        <v>18000</v>
      </c>
      <c r="C31" s="4" t="s">
        <v>32</v>
      </c>
      <c r="D31" s="3"/>
      <c r="E31" s="5">
        <f t="shared" ref="E31:E39" si="2">B31-D31</f>
        <v>18000</v>
      </c>
      <c r="F31" s="4" t="s">
        <v>32</v>
      </c>
      <c r="G31" s="17"/>
    </row>
    <row r="32" spans="2:7">
      <c r="B32" s="8">
        <v>8000</v>
      </c>
      <c r="C32" s="4" t="s">
        <v>33</v>
      </c>
      <c r="D32" s="3">
        <v>235.69</v>
      </c>
      <c r="E32" s="5">
        <f t="shared" si="2"/>
        <v>7764.31</v>
      </c>
      <c r="F32" s="4" t="s">
        <v>33</v>
      </c>
      <c r="G32" s="17"/>
    </row>
    <row r="33" spans="2:7">
      <c r="B33" s="8">
        <v>9000</v>
      </c>
      <c r="C33" s="4" t="s">
        <v>34</v>
      </c>
      <c r="D33" s="3">
        <v>2052.69</v>
      </c>
      <c r="E33" s="5">
        <f t="shared" si="2"/>
        <v>6947.3099999999995</v>
      </c>
      <c r="F33" s="4" t="s">
        <v>34</v>
      </c>
      <c r="G33" s="17"/>
    </row>
    <row r="34" spans="2:7">
      <c r="B34" s="8">
        <v>9000</v>
      </c>
      <c r="C34" s="4" t="s">
        <v>35</v>
      </c>
      <c r="D34" s="3">
        <v>10009.51</v>
      </c>
      <c r="E34" s="5">
        <f t="shared" si="2"/>
        <v>-1009.5100000000002</v>
      </c>
      <c r="F34" s="4" t="s">
        <v>35</v>
      </c>
      <c r="G34" s="17"/>
    </row>
    <row r="35" spans="2:7">
      <c r="B35" s="8">
        <v>18000</v>
      </c>
      <c r="C35" s="4" t="s">
        <v>36</v>
      </c>
      <c r="D35" s="3">
        <v>1418.6</v>
      </c>
      <c r="E35" s="5">
        <f t="shared" si="2"/>
        <v>16581.400000000001</v>
      </c>
      <c r="F35" s="4" t="s">
        <v>36</v>
      </c>
      <c r="G35" s="17"/>
    </row>
    <row r="36" spans="2:7">
      <c r="B36" s="8">
        <v>22000</v>
      </c>
      <c r="C36" s="4" t="s">
        <v>37</v>
      </c>
      <c r="D36" s="3">
        <v>9406.75</v>
      </c>
      <c r="E36" s="5">
        <f t="shared" si="2"/>
        <v>12593.25</v>
      </c>
      <c r="F36" s="4" t="s">
        <v>37</v>
      </c>
      <c r="G36" s="17"/>
    </row>
    <row r="37" spans="2:7">
      <c r="B37" s="8">
        <v>14000</v>
      </c>
      <c r="C37" s="4" t="s">
        <v>38</v>
      </c>
      <c r="D37" s="3">
        <v>332</v>
      </c>
      <c r="E37" s="5">
        <f t="shared" si="2"/>
        <v>13668</v>
      </c>
      <c r="F37" s="4" t="s">
        <v>38</v>
      </c>
      <c r="G37" s="17"/>
    </row>
    <row r="38" spans="2:7">
      <c r="B38" s="8">
        <v>9500</v>
      </c>
      <c r="C38" s="4" t="s">
        <v>39</v>
      </c>
      <c r="D38" s="3">
        <v>8922.91</v>
      </c>
      <c r="E38" s="5">
        <f t="shared" si="2"/>
        <v>577.09000000000015</v>
      </c>
      <c r="F38" s="4" t="s">
        <v>39</v>
      </c>
      <c r="G38" s="17"/>
    </row>
    <row r="39" spans="2:7">
      <c r="B39" s="8">
        <v>8500</v>
      </c>
      <c r="C39" s="4" t="s">
        <v>40</v>
      </c>
      <c r="D39" s="3">
        <v>966.09</v>
      </c>
      <c r="E39" s="5">
        <f t="shared" si="2"/>
        <v>7533.91</v>
      </c>
      <c r="F39" s="4" t="s">
        <v>40</v>
      </c>
      <c r="G39" s="17"/>
    </row>
    <row r="40" spans="2:7" ht="15.75" thickBot="1">
      <c r="B40" s="18"/>
      <c r="C40" s="19"/>
      <c r="D40" s="11"/>
      <c r="E40" s="11"/>
      <c r="F40" s="10"/>
      <c r="G40" s="20"/>
    </row>
    <row r="41" spans="2:7" ht="15.75" thickBot="1"/>
    <row r="42" spans="2:7">
      <c r="B42" s="44" t="s">
        <v>41</v>
      </c>
      <c r="C42" s="46">
        <v>41386</v>
      </c>
      <c r="D42" s="15"/>
      <c r="E42" s="15"/>
      <c r="F42" s="45"/>
      <c r="G42" s="16"/>
    </row>
    <row r="43" spans="2:7">
      <c r="B43" s="8">
        <v>29300</v>
      </c>
      <c r="C43" s="4" t="s">
        <v>31</v>
      </c>
      <c r="D43" s="3"/>
      <c r="E43" s="5"/>
      <c r="F43" s="4"/>
      <c r="G43" s="17"/>
    </row>
    <row r="44" spans="2:7">
      <c r="B44" s="8">
        <v>25000</v>
      </c>
      <c r="C44" s="4" t="s">
        <v>32</v>
      </c>
      <c r="D44" s="3"/>
      <c r="E44" s="5"/>
      <c r="F44" s="4"/>
      <c r="G44" s="17"/>
    </row>
    <row r="45" spans="2:7">
      <c r="B45" s="8">
        <v>17000</v>
      </c>
      <c r="C45" s="4" t="s">
        <v>33</v>
      </c>
      <c r="D45" s="3"/>
      <c r="E45" s="5"/>
      <c r="F45" s="4"/>
      <c r="G45" s="17"/>
    </row>
    <row r="46" spans="2:7">
      <c r="B46" s="8">
        <v>5000</v>
      </c>
      <c r="C46" s="4" t="s">
        <v>34</v>
      </c>
      <c r="D46" s="3"/>
      <c r="E46" s="5"/>
      <c r="F46" s="4"/>
      <c r="G46" s="17"/>
    </row>
    <row r="47" spans="2:7">
      <c r="B47" s="8">
        <v>12000</v>
      </c>
      <c r="C47" s="4" t="s">
        <v>35</v>
      </c>
      <c r="D47" s="3"/>
      <c r="E47" s="5"/>
      <c r="F47" s="4"/>
      <c r="G47" s="17"/>
    </row>
    <row r="48" spans="2:7">
      <c r="B48" s="8">
        <v>11000</v>
      </c>
      <c r="C48" s="4" t="s">
        <v>36</v>
      </c>
      <c r="D48" s="3"/>
      <c r="E48" s="5"/>
      <c r="F48" s="4"/>
      <c r="G48" s="17"/>
    </row>
    <row r="49" spans="2:7">
      <c r="B49" s="8">
        <v>6000</v>
      </c>
      <c r="C49" s="4" t="s">
        <v>37</v>
      </c>
      <c r="D49" s="3"/>
      <c r="E49" s="5"/>
      <c r="F49" s="4"/>
      <c r="G49" s="17"/>
    </row>
    <row r="50" spans="2:7">
      <c r="B50" s="8">
        <v>2000</v>
      </c>
      <c r="C50" s="4" t="s">
        <v>38</v>
      </c>
      <c r="D50" s="3"/>
      <c r="E50" s="5"/>
      <c r="F50" s="4"/>
      <c r="G50" s="17"/>
    </row>
    <row r="51" spans="2:7">
      <c r="B51" s="8">
        <v>6000</v>
      </c>
      <c r="C51" s="4" t="s">
        <v>39</v>
      </c>
      <c r="D51" s="3"/>
      <c r="E51" s="5"/>
      <c r="F51" s="4"/>
      <c r="G51" s="17"/>
    </row>
    <row r="52" spans="2:7">
      <c r="B52" s="47">
        <v>1000</v>
      </c>
      <c r="C52" s="4" t="s">
        <v>40</v>
      </c>
      <c r="D52" s="3"/>
      <c r="E52" s="5"/>
      <c r="F52" s="4"/>
      <c r="G52" s="17"/>
    </row>
    <row r="53" spans="2:7" ht="15.75" thickBot="1">
      <c r="B53" s="18"/>
      <c r="C53" s="19"/>
      <c r="D53" s="11"/>
      <c r="E53" s="11"/>
      <c r="F53" s="10"/>
      <c r="G53" s="20"/>
    </row>
    <row r="54" spans="2:7" ht="15.75" thickBot="1"/>
    <row r="55" spans="2:7">
      <c r="B55" s="44" t="s">
        <v>41</v>
      </c>
      <c r="C55" s="46">
        <v>41393</v>
      </c>
      <c r="D55" s="15"/>
      <c r="E55" s="15"/>
      <c r="F55" s="45"/>
      <c r="G55" s="16"/>
    </row>
    <row r="56" spans="2:7">
      <c r="B56" s="8">
        <v>26500</v>
      </c>
      <c r="C56" s="4" t="s">
        <v>31</v>
      </c>
      <c r="D56" s="3"/>
      <c r="E56" s="5"/>
      <c r="F56" s="4"/>
      <c r="G56" s="17"/>
    </row>
    <row r="57" spans="2:7">
      <c r="B57" s="8">
        <v>15249</v>
      </c>
      <c r="C57" s="4" t="s">
        <v>32</v>
      </c>
      <c r="D57" s="3"/>
      <c r="E57" s="5"/>
      <c r="F57" s="4"/>
      <c r="G57" s="17"/>
    </row>
    <row r="58" spans="2:7">
      <c r="B58" s="8">
        <v>5000</v>
      </c>
      <c r="C58" s="4" t="s">
        <v>33</v>
      </c>
      <c r="D58" s="3"/>
      <c r="E58" s="5"/>
      <c r="F58" s="4"/>
      <c r="G58" s="17"/>
    </row>
    <row r="59" spans="2:7">
      <c r="B59" s="8">
        <v>6700</v>
      </c>
      <c r="C59" s="4" t="s">
        <v>34</v>
      </c>
      <c r="D59" s="3"/>
      <c r="E59" s="5"/>
      <c r="F59" s="4"/>
      <c r="G59" s="17"/>
    </row>
    <row r="60" spans="2:7">
      <c r="B60" s="8">
        <v>9700</v>
      </c>
      <c r="C60" s="4" t="s">
        <v>35</v>
      </c>
      <c r="D60" s="3"/>
      <c r="E60" s="5"/>
      <c r="F60" s="4"/>
      <c r="G60" s="17"/>
    </row>
    <row r="61" spans="2:7">
      <c r="B61" s="8">
        <v>5000</v>
      </c>
      <c r="C61" s="4" t="s">
        <v>36</v>
      </c>
      <c r="D61" s="3"/>
      <c r="E61" s="5"/>
      <c r="F61" s="4"/>
      <c r="G61" s="17"/>
    </row>
    <row r="62" spans="2:7">
      <c r="B62" s="8">
        <v>5000</v>
      </c>
      <c r="C62" s="4" t="s">
        <v>37</v>
      </c>
      <c r="D62" s="3"/>
      <c r="E62" s="5"/>
      <c r="F62" s="4"/>
      <c r="G62" s="17"/>
    </row>
    <row r="63" spans="2:7">
      <c r="B63" s="8">
        <v>5000</v>
      </c>
      <c r="C63" s="4" t="s">
        <v>38</v>
      </c>
      <c r="D63" s="3"/>
      <c r="E63" s="5"/>
      <c r="F63" s="4"/>
      <c r="G63" s="17"/>
    </row>
    <row r="64" spans="2:7">
      <c r="B64" s="8">
        <v>10300</v>
      </c>
      <c r="C64" s="4" t="s">
        <v>39</v>
      </c>
      <c r="D64" s="3"/>
      <c r="E64" s="5"/>
      <c r="F64" s="4"/>
      <c r="G64" s="17"/>
    </row>
    <row r="65" spans="2:7" ht="15.75" thickBot="1">
      <c r="B65" s="18"/>
      <c r="C65" s="19"/>
      <c r="D65" s="11"/>
      <c r="E65" s="11"/>
      <c r="F65" s="10"/>
      <c r="G65" s="20"/>
    </row>
  </sheetData>
  <mergeCells count="2">
    <mergeCell ref="F2:G2"/>
    <mergeCell ref="F16:G1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I1497"/>
  <sheetViews>
    <sheetView topLeftCell="A13" workbookViewId="0">
      <selection activeCell="G9" sqref="G9"/>
    </sheetView>
  </sheetViews>
  <sheetFormatPr defaultRowHeight="15"/>
  <cols>
    <col min="1" max="1" width="6.7109375" customWidth="1"/>
    <col min="2" max="2" width="13.28515625" bestFit="1" customWidth="1"/>
    <col min="4" max="4" width="27.5703125" bestFit="1" customWidth="1"/>
    <col min="5" max="5" width="13.5703125" bestFit="1" customWidth="1"/>
    <col min="6" max="6" width="13.140625" bestFit="1" customWidth="1"/>
    <col min="7" max="7" width="23.42578125" bestFit="1" customWidth="1"/>
    <col min="8" max="8" width="33.85546875" bestFit="1" customWidth="1"/>
    <col min="9" max="9" width="23.42578125" bestFit="1" customWidth="1"/>
  </cols>
  <sheetData>
    <row r="2" spans="2:9" ht="27" customHeight="1">
      <c r="C2" s="49" t="s">
        <v>56</v>
      </c>
    </row>
    <row r="3" spans="2:9" ht="48.75" customHeight="1">
      <c r="D3" s="50" t="s">
        <v>57</v>
      </c>
    </row>
    <row r="4" spans="2:9">
      <c r="B4" t="s">
        <v>55</v>
      </c>
    </row>
    <row r="5" spans="2:9" ht="38.25" customHeight="1" thickBot="1"/>
    <row r="6" spans="2:9">
      <c r="B6" s="44" t="s">
        <v>59</v>
      </c>
      <c r="C6" s="46" t="s">
        <v>58</v>
      </c>
      <c r="D6" s="15"/>
      <c r="E6" s="15"/>
      <c r="F6" s="45"/>
    </row>
    <row r="7" spans="2:9">
      <c r="B7" s="8">
        <v>26500</v>
      </c>
      <c r="C7" s="4" t="s">
        <v>31</v>
      </c>
      <c r="D7" s="3"/>
      <c r="E7" s="5"/>
      <c r="F7" s="4"/>
    </row>
    <row r="8" spans="2:9">
      <c r="B8" s="8">
        <v>15249</v>
      </c>
      <c r="C8" s="4" t="s">
        <v>32</v>
      </c>
      <c r="D8" s="3"/>
      <c r="E8" s="5"/>
      <c r="F8" s="4"/>
    </row>
    <row r="9" spans="2:9">
      <c r="B9" s="8">
        <v>5000</v>
      </c>
      <c r="C9" s="4" t="s">
        <v>33</v>
      </c>
      <c r="D9" s="3"/>
      <c r="E9" s="5"/>
      <c r="F9" s="4"/>
    </row>
    <row r="10" spans="2:9">
      <c r="B10" s="8">
        <v>6700</v>
      </c>
      <c r="C10" s="4" t="s">
        <v>34</v>
      </c>
      <c r="D10" s="3"/>
      <c r="E10" s="5"/>
      <c r="F10" s="4"/>
    </row>
    <row r="11" spans="2:9">
      <c r="B11" s="8">
        <v>9700</v>
      </c>
      <c r="C11" s="4" t="s">
        <v>35</v>
      </c>
      <c r="D11" s="3"/>
      <c r="E11" s="5"/>
      <c r="F11" s="4"/>
    </row>
    <row r="12" spans="2:9">
      <c r="B12" s="8">
        <v>5000</v>
      </c>
      <c r="C12" s="4" t="s">
        <v>36</v>
      </c>
      <c r="D12" s="3"/>
      <c r="E12" s="5"/>
      <c r="F12" s="4"/>
    </row>
    <row r="13" spans="2:9">
      <c r="B13" s="8">
        <v>5000</v>
      </c>
      <c r="C13" s="4" t="s">
        <v>37</v>
      </c>
      <c r="D13" s="3"/>
      <c r="E13" s="5"/>
      <c r="F13" s="4"/>
    </row>
    <row r="14" spans="2:9">
      <c r="B14" s="8">
        <v>5000</v>
      </c>
      <c r="C14" s="4" t="s">
        <v>38</v>
      </c>
      <c r="D14" s="3"/>
      <c r="E14" s="5"/>
      <c r="F14" s="4"/>
      <c r="I14" t="s">
        <v>64</v>
      </c>
    </row>
    <row r="15" spans="2:9">
      <c r="B15" s="8">
        <v>10300</v>
      </c>
      <c r="C15" s="4" t="s">
        <v>39</v>
      </c>
      <c r="D15" s="3"/>
      <c r="E15" s="5"/>
      <c r="F15" s="4"/>
      <c r="I15" t="s">
        <v>66</v>
      </c>
    </row>
    <row r="16" spans="2:9">
      <c r="I16" t="s">
        <v>67</v>
      </c>
    </row>
    <row r="17" spans="2:9">
      <c r="I17" t="s">
        <v>68</v>
      </c>
    </row>
    <row r="18" spans="2:9">
      <c r="B18" t="s">
        <v>60</v>
      </c>
      <c r="I18" t="s">
        <v>64</v>
      </c>
    </row>
    <row r="20" spans="2:9">
      <c r="I20" t="s">
        <v>72</v>
      </c>
    </row>
    <row r="21" spans="2:9">
      <c r="I21" t="s">
        <v>74</v>
      </c>
    </row>
    <row r="22" spans="2:9">
      <c r="I22" t="s">
        <v>72</v>
      </c>
    </row>
    <row r="23" spans="2:9">
      <c r="I23" t="s">
        <v>75</v>
      </c>
    </row>
    <row r="24" spans="2:9">
      <c r="I24" t="s">
        <v>75</v>
      </c>
    </row>
    <row r="25" spans="2:9">
      <c r="I25" t="s">
        <v>76</v>
      </c>
    </row>
    <row r="26" spans="2:9">
      <c r="I26" t="s">
        <v>77</v>
      </c>
    </row>
    <row r="27" spans="2:9">
      <c r="I27" t="s">
        <v>77</v>
      </c>
    </row>
    <row r="28" spans="2:9">
      <c r="I28" t="s">
        <v>78</v>
      </c>
    </row>
    <row r="29" spans="2:9">
      <c r="I29" t="s">
        <v>79</v>
      </c>
    </row>
    <row r="30" spans="2:9">
      <c r="I30" t="s">
        <v>79</v>
      </c>
    </row>
    <row r="31" spans="2:9">
      <c r="I31" t="s">
        <v>80</v>
      </c>
    </row>
    <row r="32" spans="2:9">
      <c r="I32" t="s">
        <v>80</v>
      </c>
    </row>
    <row r="33" spans="9:9">
      <c r="I33" t="s">
        <v>81</v>
      </c>
    </row>
    <row r="34" spans="9:9">
      <c r="I34" t="s">
        <v>75</v>
      </c>
    </row>
    <row r="35" spans="9:9">
      <c r="I35" t="s">
        <v>82</v>
      </c>
    </row>
    <row r="1495" spans="4:9">
      <c r="D1495" t="s">
        <v>69</v>
      </c>
      <c r="E1495" t="s">
        <v>70</v>
      </c>
      <c r="F1495" t="s">
        <v>71</v>
      </c>
      <c r="G1495" t="s">
        <v>72</v>
      </c>
      <c r="H1495" t="s">
        <v>73</v>
      </c>
      <c r="I1495" t="s">
        <v>72</v>
      </c>
    </row>
    <row r="1496" spans="4:9">
      <c r="D1496" t="s">
        <v>83</v>
      </c>
      <c r="E1496">
        <v>0</v>
      </c>
    </row>
    <row r="1497" spans="4:9">
      <c r="D1497" t="s">
        <v>61</v>
      </c>
      <c r="E1497" t="s">
        <v>62</v>
      </c>
      <c r="F1497" t="s">
        <v>63</v>
      </c>
      <c r="G1497" t="s">
        <v>64</v>
      </c>
      <c r="H1497" t="s">
        <v>65</v>
      </c>
      <c r="I1497" t="s">
        <v>64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Plan4</vt:lpstr>
      <vt:lpstr>Plan4!Relatório_Contagem_Estoque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</dc:creator>
  <cp:lastModifiedBy>server</cp:lastModifiedBy>
  <cp:lastPrinted>2013-04-29T12:03:23Z</cp:lastPrinted>
  <dcterms:created xsi:type="dcterms:W3CDTF">2013-04-03T15:55:12Z</dcterms:created>
  <dcterms:modified xsi:type="dcterms:W3CDTF">2013-05-20T21:02:52Z</dcterms:modified>
</cp:coreProperties>
</file>